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248" windowHeight="9816" activeTab="0"/>
  </bookViews>
  <sheets>
    <sheet name="Sheet1" sheetId="1" r:id="rId1"/>
    <sheet name="Sheet2" sheetId="2" state="hidden" r:id="rId2"/>
    <sheet name="Sheet4" sheetId="3" state="hidden" r:id="rId3"/>
    <sheet name="Sheet3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<sst xmlns="http://schemas.openxmlformats.org/spreadsheetml/2006/main" count="47" uniqueCount="46">
  <si>
    <t>variable</t>
  </si>
  <si>
    <t>beta</t>
  </si>
  <si>
    <t>Intercept</t>
  </si>
  <si>
    <t>AGE</t>
  </si>
  <si>
    <t>BMI</t>
  </si>
  <si>
    <t>SBP</t>
  </si>
  <si>
    <t>DBP</t>
  </si>
  <si>
    <t>SMOKE</t>
  </si>
  <si>
    <t>PARHTNBFOFF</t>
  </si>
  <si>
    <t>Hypertension Risk Prediction from the Framingham Heart Study</t>
  </si>
  <si>
    <t>Risk Factor</t>
  </si>
  <si>
    <t>Units</t>
  </si>
  <si>
    <t>Enter Value</t>
  </si>
  <si>
    <t>Notes</t>
  </si>
  <si>
    <t>Gender</t>
  </si>
  <si>
    <t>male(m) or female(f)</t>
  </si>
  <si>
    <t>Age</t>
  </si>
  <si>
    <t>years</t>
  </si>
  <si>
    <t>Systolic blood pressure</t>
  </si>
  <si>
    <t>mg/dL</t>
  </si>
  <si>
    <t>Diastolic blood pressure</t>
  </si>
  <si>
    <t>Height</t>
  </si>
  <si>
    <t>inches</t>
  </si>
  <si>
    <t>Weight</t>
  </si>
  <si>
    <t>pounds</t>
  </si>
  <si>
    <t>Body mass index</t>
  </si>
  <si>
    <t>kg/m²</t>
  </si>
  <si>
    <t>Current smoker</t>
  </si>
  <si>
    <t>yes(y) or no(n)</t>
  </si>
  <si>
    <t>Parental hypertension</t>
  </si>
  <si>
    <t>none(0), one(1), or both(2)</t>
  </si>
  <si>
    <t>Time Frame for Risk Estimate</t>
  </si>
  <si>
    <t>4 years</t>
  </si>
  <si>
    <t>2 years</t>
  </si>
  <si>
    <t>1 year</t>
  </si>
  <si>
    <t>AGE*DBP</t>
  </si>
  <si>
    <t>baseline</t>
  </si>
  <si>
    <t>GENDER</t>
  </si>
  <si>
    <t>SCALE</t>
  </si>
  <si>
    <t>BETA*X</t>
  </si>
  <si>
    <t>4 Year Risk</t>
  </si>
  <si>
    <t>2 Year Risk</t>
  </si>
  <si>
    <t>1 Year Risk</t>
  </si>
  <si>
    <t>optimal</t>
  </si>
  <si>
    <t>f</t>
  </si>
  <si>
    <t>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</si>
</sst>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[$-409]h:mm:ss\ AM/PM"/>
    <numFmt numFmtId="167" formatCode="[$-409]dddd\,\ mmmm\ dd\,\ yyyy"/>
    <numFmt numFmtId="168" formatCode="0.0%"/>
  </numFmts>
  <fonts count="48">
    <font>
      <sz val="10"/>
      <name val="Arial"/>
      <family val="0"/>
    </font>
    <font>
      <sz val="10"/>
      <color indexed="8"/>
      <name val="SAS Monospace"/>
      <family val="3"/>
    </font>
    <font>
      <sz val="12"/>
      <color indexed="8"/>
      <name val="Times New Roman"/>
      <family val="1"/>
    </font>
    <font>
      <b/>
      <sz val="12"/>
      <color indexed="9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wrapText="1"/>
    </xf>
    <xf numFmtId="164" fontId="2" fillId="35" borderId="19" xfId="0" applyNumberFormat="1" applyFont="1" applyFill="1" applyBorder="1" applyAlignment="1">
      <alignment horizontal="right" vertical="top" wrapText="1"/>
    </xf>
    <xf numFmtId="164" fontId="2" fillId="35" borderId="20" xfId="0" applyNumberFormat="1" applyFont="1" applyFill="1" applyBorder="1" applyAlignment="1">
      <alignment horizontal="right" vertical="top" wrapText="1"/>
    </xf>
    <xf numFmtId="164" fontId="2" fillId="35" borderId="2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22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1" fillId="0" borderId="22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9" fontId="7" fillId="0" borderId="0" xfId="0" applyNumberFormat="1" applyFont="1" applyBorder="1" applyAlignment="1" applyProtection="1">
      <alignment horizontal="center"/>
      <protection hidden="1"/>
    </xf>
    <xf numFmtId="9" fontId="7" fillId="0" borderId="23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Developing Hypertension</a:t>
            </a:r>
          </a:p>
        </c:rich>
      </c:tx>
      <c:layout>
        <c:manualLayout>
          <c:xMode val="factor"/>
          <c:yMode val="factor"/>
          <c:x val="-0.014"/>
          <c:y val="-0.0045"/>
        </c:manualLayout>
      </c:layout>
      <c:spPr>
        <a:noFill/>
        <a:ln>
          <a:noFill/>
        </a:ln>
      </c:spPr>
    </c:title>
    <c:view3D>
      <c:rotX val="29"/>
      <c:hPercent val="295"/>
      <c:rotY val="32"/>
      <c:depthPercent val="100"/>
      <c:rAngAx val="1"/>
    </c:view3D>
    <c:plotArea>
      <c:layout>
        <c:manualLayout>
          <c:xMode val="edge"/>
          <c:yMode val="edge"/>
          <c:x val="0"/>
          <c:y val="0.26225"/>
          <c:w val="0.72575"/>
          <c:h val="0.73775"/>
        </c:manualLayout>
      </c:layout>
      <c:bar3DChart>
        <c:barDir val="bar"/>
        <c:grouping val="clustered"/>
        <c:varyColors val="0"/>
        <c:ser>
          <c:idx val="0"/>
          <c:order val="0"/>
          <c:tx>
            <c:v>Risk for Optimal Profile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Sheet2!$E$15:$E$17</c:f>
              <c:numCache>
                <c:ptCount val="3"/>
                <c:pt idx="0">
                  <c:v>0.04567585271205943</c:v>
                </c:pt>
                <c:pt idx="1">
                  <c:v>0.020985665880552284</c:v>
                </c:pt>
                <c:pt idx="2">
                  <c:v>0.00957532279971074</c:v>
                </c:pt>
              </c:numCache>
            </c:numRef>
          </c:val>
          <c:shape val="box"/>
        </c:ser>
        <c:ser>
          <c:idx val="1"/>
          <c:order val="1"/>
          <c:tx>
            <c:v>Your Risk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 Years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 Years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val>
            <c:numRef>
              <c:f>Sheet1!$C$15:$C$17</c:f>
              <c:numCache/>
            </c:numRef>
          </c:val>
          <c:shape val="box"/>
        </c:ser>
        <c:gapWidth val="30"/>
        <c:shape val="box"/>
        <c:axId val="49012456"/>
        <c:axId val="38458921"/>
      </c:bar3DChart>
      <c:catAx>
        <c:axId val="49012456"/>
        <c:scaling>
          <c:orientation val="minMax"/>
        </c:scaling>
        <c:axPos val="l"/>
        <c:delete val="1"/>
        <c:majorTickMark val="out"/>
        <c:minorTickMark val="none"/>
        <c:tickLblPos val="none"/>
        <c:crossAx val="38458921"/>
        <c:crosses val="autoZero"/>
        <c:auto val="0"/>
        <c:lblOffset val="100"/>
        <c:tickLblSkip val="1"/>
        <c:noMultiLvlLbl val="0"/>
      </c:catAx>
      <c:valAx>
        <c:axId val="38458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2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16"/>
          <c:y val="0.3245"/>
          <c:w val="0.179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3</xdr:col>
      <xdr:colOff>1095375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3028950"/>
        <a:ext cx="53435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28.7109375" style="0" customWidth="1"/>
    <col min="2" max="2" width="22.421875" style="0" customWidth="1"/>
    <col min="3" max="3" width="12.57421875" style="0" customWidth="1"/>
    <col min="4" max="4" width="36.421875" style="0" customWidth="1"/>
    <col min="5" max="5" width="10.00390625" style="0" customWidth="1"/>
  </cols>
  <sheetData>
    <row r="1" spans="1:4" ht="15">
      <c r="A1" s="2" t="s">
        <v>9</v>
      </c>
      <c r="B1" s="3"/>
      <c r="C1" s="3"/>
      <c r="D1" s="4"/>
    </row>
    <row r="2" spans="1:8" ht="15">
      <c r="A2" s="5"/>
      <c r="B2" s="6"/>
      <c r="C2" s="6"/>
      <c r="D2" s="7"/>
      <c r="F2" s="44"/>
      <c r="G2" s="16"/>
      <c r="H2" s="45"/>
    </row>
    <row r="3" spans="1:8" ht="15.75" thickBot="1">
      <c r="A3" s="8" t="s">
        <v>10</v>
      </c>
      <c r="B3" s="9" t="s">
        <v>11</v>
      </c>
      <c r="C3" s="10" t="s">
        <v>12</v>
      </c>
      <c r="D3" s="11" t="s">
        <v>13</v>
      </c>
      <c r="F3" s="44"/>
      <c r="G3" s="16"/>
      <c r="H3" s="45"/>
    </row>
    <row r="4" spans="1:8" ht="12.75">
      <c r="A4" s="12"/>
      <c r="B4" s="13"/>
      <c r="C4" s="13"/>
      <c r="D4" s="14"/>
      <c r="F4" s="46"/>
      <c r="G4" s="27"/>
      <c r="H4" s="27"/>
    </row>
    <row r="5" spans="1:8" ht="12.75">
      <c r="A5" s="15" t="s">
        <v>14</v>
      </c>
      <c r="B5" s="16" t="s">
        <v>15</v>
      </c>
      <c r="C5" s="38" t="s">
        <v>44</v>
      </c>
      <c r="D5" s="43" t="str">
        <f>IF(C5="m"," ",IF(C5="f"," ",IF(C5="male"," ",IF(C5="female"," ",IF(C5=""," ","ERROR - ENTER 'm' OR ' f ' ")))))</f>
        <v> </v>
      </c>
      <c r="F5" s="46"/>
      <c r="G5" s="27"/>
      <c r="H5" s="45"/>
    </row>
    <row r="6" spans="1:4" ht="12.75">
      <c r="A6" s="15" t="s">
        <v>16</v>
      </c>
      <c r="B6" s="16" t="s">
        <v>17</v>
      </c>
      <c r="C6" s="38">
        <v>56</v>
      </c>
      <c r="D6" s="43">
        <f>IF(C6="","",IF(OR(C6&lt;20,C6&gt;80),"ENTER VALUE BETWEEN 20 AND 80",""))</f>
      </c>
    </row>
    <row r="7" spans="1:4" ht="12.75">
      <c r="A7" s="15" t="s">
        <v>18</v>
      </c>
      <c r="B7" s="16" t="s">
        <v>19</v>
      </c>
      <c r="C7" s="38">
        <v>130</v>
      </c>
      <c r="D7" s="43">
        <f>IF(C7="","",IF(OR(C7&lt;50,C7&gt;140),"ENTER VALUE BETWEEN 50 AND 140",""))</f>
      </c>
    </row>
    <row r="8" spans="1:4" ht="12.75">
      <c r="A8" s="15" t="s">
        <v>20</v>
      </c>
      <c r="B8" s="16" t="s">
        <v>19</v>
      </c>
      <c r="C8" s="38">
        <v>70</v>
      </c>
      <c r="D8" s="43">
        <f>IF(C8="","",IF(OR(C8&lt;30,C8&gt;90),"ENTER VALUE BETWEEN 30 AND 90",""))</f>
      </c>
    </row>
    <row r="9" spans="1:4" ht="12.75">
      <c r="A9" s="15" t="s">
        <v>21</v>
      </c>
      <c r="B9" s="16" t="s">
        <v>22</v>
      </c>
      <c r="C9" s="38">
        <v>54</v>
      </c>
      <c r="D9" s="43">
        <f>IF(C9="","",IF(OR(C9&lt;45,C9&gt;90),"ENTER VALUE BETWEEN 45 AND 90",""))</f>
      </c>
    </row>
    <row r="10" spans="1:4" ht="12.75">
      <c r="A10" s="15" t="s">
        <v>23</v>
      </c>
      <c r="B10" s="16" t="s">
        <v>24</v>
      </c>
      <c r="C10" s="38">
        <v>100</v>
      </c>
      <c r="D10" s="43">
        <f>IF(C10="","",IF(OR(C10&lt;70,C10&gt;400),"ENTER VALUE BETWEEN 70 AND 400",""))</f>
      </c>
    </row>
    <row r="11" spans="1:4" ht="12.75">
      <c r="A11" s="15" t="s">
        <v>25</v>
      </c>
      <c r="B11" s="16" t="s">
        <v>26</v>
      </c>
      <c r="C11" s="39">
        <f>IF(AND(C9&lt;&gt;"",C10&lt;&gt;""),703.0814062*(C10/C9^2),"")</f>
        <v>24.111159334705075</v>
      </c>
      <c r="D11" s="17"/>
    </row>
    <row r="12" spans="1:4" ht="12.75">
      <c r="A12" s="15" t="s">
        <v>27</v>
      </c>
      <c r="B12" s="16" t="s">
        <v>28</v>
      </c>
      <c r="C12" s="40" t="s">
        <v>45</v>
      </c>
      <c r="D12" s="43" t="str">
        <f>IF(C12="yes"," ",IF(C12="y"," ",IF(C12="no"," ",IF(C12="n"," ",IF(C12=""," ","ENTER YES OR NO")))))</f>
        <v> </v>
      </c>
    </row>
    <row r="13" spans="1:4" ht="12.75">
      <c r="A13" s="15" t="s">
        <v>29</v>
      </c>
      <c r="B13" s="16" t="s">
        <v>30</v>
      </c>
      <c r="C13" s="41">
        <v>0</v>
      </c>
      <c r="D13" s="43" t="str">
        <f>IF(C13=0," ",IF(C13=1," ",IF(C13=2," ",IF(C13=" "," ","ENTER  0  1 OR 2"))))</f>
        <v> </v>
      </c>
    </row>
    <row r="14" spans="1:4" ht="12.75">
      <c r="A14" s="18"/>
      <c r="B14" s="19"/>
      <c r="C14" s="19"/>
      <c r="D14" s="20"/>
    </row>
    <row r="15" spans="1:4" ht="12.75">
      <c r="A15" s="33" t="s">
        <v>31</v>
      </c>
      <c r="B15" s="34" t="s">
        <v>32</v>
      </c>
      <c r="C15" s="36">
        <f>IF(OR(C5="",C6="",C7="",C8="",C9="",C10="",C11="",C12="",C13=""),"",Sheet2!B15)</f>
        <v>0.17512868533839565</v>
      </c>
      <c r="D15" s="20"/>
    </row>
    <row r="16" spans="1:4" ht="12.75">
      <c r="A16" s="33"/>
      <c r="B16" s="34" t="s">
        <v>33</v>
      </c>
      <c r="C16" s="36">
        <f>IF(OR(C5="",C6="",C7="",C8="",C9="",C10="",C11="",C12="",C13=""),"",Sheet2!B16)</f>
        <v>0.08363477779119222</v>
      </c>
      <c r="D16" s="20"/>
    </row>
    <row r="17" spans="1:4" ht="13.5" thickBot="1">
      <c r="A17" s="42"/>
      <c r="B17" s="35" t="s">
        <v>34</v>
      </c>
      <c r="C17" s="37">
        <f>IF(OR(C5="",C6="",C7="",C8="",C9="",C10="",C11="",C12="",C13=""),"",Sheet2!B17)</f>
        <v>0.03884723638634391</v>
      </c>
      <c r="D17" s="2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14.00390625" style="0" customWidth="1"/>
    <col min="3" max="3" width="17.00390625" style="0" customWidth="1"/>
    <col min="5" max="5" width="13.57421875" style="0" customWidth="1"/>
    <col min="7" max="7" width="14.57421875" style="0" customWidth="1"/>
  </cols>
  <sheetData>
    <row r="1" spans="1:7" ht="21.75" customHeight="1" thickBot="1">
      <c r="A1" s="1" t="s">
        <v>0</v>
      </c>
      <c r="B1" s="23" t="s">
        <v>1</v>
      </c>
      <c r="C1" t="s">
        <v>36</v>
      </c>
      <c r="E1" s="48" t="s">
        <v>43</v>
      </c>
      <c r="F1" s="47"/>
      <c r="G1" s="47"/>
    </row>
    <row r="2" spans="1:5" ht="18" customHeight="1" thickBot="1">
      <c r="A2" s="22" t="s">
        <v>2</v>
      </c>
      <c r="B2" s="24">
        <v>22.949536</v>
      </c>
      <c r="E2" s="49"/>
    </row>
    <row r="3" spans="1:5" ht="15.75" thickBot="1">
      <c r="A3" s="22" t="s">
        <v>3</v>
      </c>
      <c r="B3" s="25">
        <v>-0.156412</v>
      </c>
      <c r="C3">
        <f>Sheet1!C6</f>
        <v>56</v>
      </c>
      <c r="E3" s="49">
        <f>Sheet1!C6</f>
        <v>56</v>
      </c>
    </row>
    <row r="4" spans="1:5" ht="15.75" thickBot="1">
      <c r="A4" s="22" t="s">
        <v>37</v>
      </c>
      <c r="B4" s="25">
        <v>-0.202933</v>
      </c>
      <c r="C4">
        <f>IF(OR(Sheet1!C5="f",Sheet1!C5="female"),1,0)</f>
        <v>1</v>
      </c>
      <c r="E4" s="49">
        <f>IF(OR(Sheet1!C5="f",Sheet1!C5="female"),1,0)</f>
        <v>1</v>
      </c>
    </row>
    <row r="5" spans="1:10" ht="15.75" thickBot="1">
      <c r="A5" s="22" t="s">
        <v>4</v>
      </c>
      <c r="B5" s="25">
        <v>-0.033881</v>
      </c>
      <c r="C5">
        <f>+Sheet1!C11</f>
        <v>24.111159334705075</v>
      </c>
      <c r="E5" s="49">
        <v>22.5</v>
      </c>
      <c r="J5" s="27"/>
    </row>
    <row r="6" spans="1:5" ht="15.75" thickBot="1">
      <c r="A6" s="22" t="s">
        <v>5</v>
      </c>
      <c r="B6" s="25">
        <v>-0.05933</v>
      </c>
      <c r="C6">
        <f>Sheet1!C7</f>
        <v>130</v>
      </c>
      <c r="E6" s="49">
        <v>110</v>
      </c>
    </row>
    <row r="7" spans="1:5" ht="15.75" thickBot="1">
      <c r="A7" s="22" t="s">
        <v>6</v>
      </c>
      <c r="B7" s="25">
        <v>-0.128468</v>
      </c>
      <c r="C7">
        <f>Sheet1!C8</f>
        <v>70</v>
      </c>
      <c r="E7" s="49">
        <v>70</v>
      </c>
    </row>
    <row r="8" spans="1:5" ht="17.25" customHeight="1" thickBot="1">
      <c r="A8" s="22" t="s">
        <v>7</v>
      </c>
      <c r="B8" s="25">
        <v>-0.190731</v>
      </c>
      <c r="C8">
        <f>IF(OR(Sheet1!C12="y",Sheet1!C12="yes"),1,0)</f>
        <v>0</v>
      </c>
      <c r="E8" s="49">
        <v>0</v>
      </c>
    </row>
    <row r="9" spans="1:5" ht="15.75" thickBot="1">
      <c r="A9" s="22" t="s">
        <v>8</v>
      </c>
      <c r="B9" s="25">
        <v>-0.166121</v>
      </c>
      <c r="C9">
        <f>Sheet1!C13</f>
        <v>0</v>
      </c>
      <c r="E9" s="49">
        <v>0</v>
      </c>
    </row>
    <row r="10" spans="1:5" ht="15.75" thickBot="1">
      <c r="A10" s="22" t="s">
        <v>35</v>
      </c>
      <c r="B10" s="26">
        <v>0.001624</v>
      </c>
      <c r="C10">
        <f>C3*C7</f>
        <v>3920</v>
      </c>
      <c r="E10" s="49">
        <f>E3*70</f>
        <v>3920</v>
      </c>
    </row>
    <row r="11" spans="1:2" ht="15">
      <c r="A11" s="30"/>
      <c r="B11" s="31"/>
    </row>
    <row r="12" spans="1:5" ht="15">
      <c r="A12" s="28" t="s">
        <v>38</v>
      </c>
      <c r="B12" s="29">
        <v>0.876925</v>
      </c>
      <c r="E12" s="32">
        <v>0.876925</v>
      </c>
    </row>
    <row r="13" spans="1:5" ht="15">
      <c r="A13" s="28" t="s">
        <v>39</v>
      </c>
      <c r="B13" s="29">
        <f>B2+B3*C3+B4*C4+B5*C5+B6*C6+B7*C7+B8*C8+B9*C9+C10*B10</f>
        <v>2.8310408105808547</v>
      </c>
      <c r="E13">
        <f>B2+B3*E3+B4*E4+B5*E5+B6*E6+B7*E7+B8*E8+B9*E9+E10*B10</f>
        <v>4.072228499999999</v>
      </c>
    </row>
    <row r="15" spans="1:5" ht="15">
      <c r="A15" s="32" t="s">
        <v>40</v>
      </c>
      <c r="B15">
        <f>1-EXP(-EXP((LN(4)-B13)/$B$12))</f>
        <v>0.17512868533839565</v>
      </c>
      <c r="E15">
        <f>1-EXP(-EXP((LN(4)-E13)/$B$12))</f>
        <v>0.04567585271205943</v>
      </c>
    </row>
    <row r="16" spans="1:5" ht="15">
      <c r="A16" s="32" t="s">
        <v>41</v>
      </c>
      <c r="B16">
        <f>1-EXP(-EXP((LN(2)-B13)/$B$12))</f>
        <v>0.08363477779119222</v>
      </c>
      <c r="E16">
        <f>1-EXP(-EXP((LN(2)-E13)/$B$12))</f>
        <v>0.020985665880552284</v>
      </c>
    </row>
    <row r="17" spans="1:5" ht="15">
      <c r="A17" s="32" t="s">
        <v>42</v>
      </c>
      <c r="B17">
        <f>1-EXP(-EXP((LN(1)-B13)/$B$12))</f>
        <v>0.03884723638634391</v>
      </c>
      <c r="E17">
        <f>1-EXP(-EXP((LN(1)-E13)/$B$12))</f>
        <v>0.00957532279971074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Consulting Unit - Boston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Pencina</dc:creator>
  <cp:keywords/>
  <dc:description/>
  <cp:lastModifiedBy>mpencina</cp:lastModifiedBy>
  <dcterms:created xsi:type="dcterms:W3CDTF">2007-10-10T14:21:23Z</dcterms:created>
  <dcterms:modified xsi:type="dcterms:W3CDTF">2010-10-22T17:22:29Z</dcterms:modified>
  <cp:category/>
  <cp:version/>
  <cp:contentType/>
  <cp:contentStatus/>
</cp:coreProperties>
</file>